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tg\Downloads\65441\"/>
    </mc:Choice>
  </mc:AlternateContent>
  <xr:revisionPtr revIDLastSave="0" documentId="13_ncr:1_{704BD07E-60F4-4504-BDFD-880F61AD6592}" xr6:coauthVersionLast="47" xr6:coauthVersionMax="47" xr10:uidLastSave="{00000000-0000-0000-0000-000000000000}"/>
  <bookViews>
    <workbookView xWindow="-22875" yWindow="255" windowWidth="16560" windowHeight="14130" xr2:uid="{00000000-000D-0000-FFFF-FFFF00000000}"/>
  </bookViews>
  <sheets>
    <sheet name="HT-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P5" i="1"/>
  <c r="O5" i="1"/>
  <c r="L17" i="1"/>
  <c r="K17" i="1"/>
  <c r="G5" i="1"/>
  <c r="E5" i="1"/>
  <c r="F28" i="1" l="1"/>
  <c r="F22" i="1"/>
  <c r="F16" i="1"/>
  <c r="F10" i="1"/>
  <c r="G6" i="1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6" i="1"/>
  <c r="H5" i="1" l="1"/>
  <c r="P9" i="1" l="1"/>
  <c r="O9" i="1" s="1"/>
  <c r="P10" i="1"/>
  <c r="O10" i="1" s="1"/>
  <c r="P11" i="1"/>
  <c r="O11" i="1" s="1"/>
  <c r="P12" i="1"/>
  <c r="O12" i="1" s="1"/>
  <c r="P13" i="1"/>
  <c r="O13" i="1" s="1"/>
  <c r="P14" i="1"/>
  <c r="O14" i="1" s="1"/>
  <c r="P15" i="1"/>
  <c r="O15" i="1" s="1"/>
  <c r="P16" i="1"/>
  <c r="O16" i="1" s="1"/>
  <c r="P17" i="1"/>
  <c r="O17" i="1" s="1"/>
  <c r="P18" i="1"/>
  <c r="O18" i="1" s="1"/>
  <c r="P19" i="1"/>
  <c r="O19" i="1" s="1"/>
  <c r="P20" i="1"/>
  <c r="O20" i="1" s="1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L5" i="1"/>
  <c r="K5" i="1" s="1"/>
  <c r="Q5" i="1" s="1"/>
  <c r="L6" i="1"/>
  <c r="K6" i="1" s="1"/>
  <c r="L7" i="1"/>
  <c r="K7" i="1" s="1"/>
  <c r="L8" i="1"/>
  <c r="K8" i="1" s="1"/>
  <c r="L9" i="1"/>
  <c r="K9" i="1" s="1"/>
  <c r="L10" i="1"/>
  <c r="K10" i="1" s="1"/>
  <c r="L11" i="1"/>
  <c r="K11" i="1" s="1"/>
  <c r="L12" i="1"/>
  <c r="K12" i="1" s="1"/>
  <c r="L13" i="1"/>
  <c r="K13" i="1" s="1"/>
  <c r="L14" i="1"/>
  <c r="K14" i="1" s="1"/>
  <c r="L15" i="1"/>
  <c r="K15" i="1" s="1"/>
  <c r="L16" i="1"/>
  <c r="K16" i="1" s="1"/>
  <c r="L19" i="1"/>
  <c r="K19" i="1" s="1"/>
  <c r="L20" i="1"/>
  <c r="K20" i="1" s="1"/>
  <c r="L21" i="1"/>
  <c r="K21" i="1" s="1"/>
  <c r="L22" i="1"/>
  <c r="K22" i="1" s="1"/>
  <c r="L23" i="1"/>
  <c r="K23" i="1" s="1"/>
  <c r="L24" i="1"/>
  <c r="K24" i="1" s="1"/>
  <c r="L25" i="1"/>
  <c r="K25" i="1" s="1"/>
  <c r="L26" i="1"/>
  <c r="K26" i="1" s="1"/>
  <c r="L27" i="1"/>
  <c r="K27" i="1" s="1"/>
  <c r="L28" i="1"/>
  <c r="K28" i="1" s="1"/>
  <c r="L18" i="1"/>
  <c r="K18" i="1" s="1"/>
  <c r="P7" i="1"/>
  <c r="O7" i="1" s="1"/>
  <c r="P8" i="1"/>
  <c r="O8" i="1" s="1"/>
  <c r="P6" i="1"/>
  <c r="O6" i="1" s="1"/>
  <c r="Q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H6" i="1"/>
  <c r="Q14" i="1" l="1"/>
  <c r="R6" i="1"/>
  <c r="Q7" i="1"/>
  <c r="R7" i="1" s="1"/>
  <c r="Q9" i="1"/>
  <c r="R9" i="1" s="1"/>
  <c r="Q8" i="1"/>
  <c r="R8" i="1" s="1"/>
  <c r="Q10" i="1"/>
  <c r="R10" i="1" s="1"/>
  <c r="Q16" i="1"/>
  <c r="R16" i="1" s="1"/>
  <c r="R14" i="1"/>
  <c r="Q13" i="1"/>
  <c r="R13" i="1" s="1"/>
  <c r="Q11" i="1"/>
  <c r="R11" i="1" s="1"/>
  <c r="Q15" i="1"/>
  <c r="R15" i="1" s="1"/>
  <c r="Q12" i="1"/>
  <c r="R12" i="1" s="1"/>
  <c r="R5" i="1"/>
  <c r="Q18" i="1"/>
  <c r="R18" i="1" s="1"/>
  <c r="Q26" i="1"/>
  <c r="R26" i="1" s="1"/>
  <c r="Q23" i="1"/>
  <c r="R23" i="1" s="1"/>
  <c r="Q19" i="1"/>
  <c r="R19" i="1" s="1"/>
  <c r="Q24" i="1"/>
  <c r="R24" i="1" s="1"/>
  <c r="Q27" i="1"/>
  <c r="R27" i="1" s="1"/>
  <c r="Q22" i="1"/>
  <c r="R22" i="1" s="1"/>
  <c r="Q21" i="1"/>
  <c r="R21" i="1" s="1"/>
  <c r="Q28" i="1"/>
  <c r="R28" i="1" s="1"/>
  <c r="Q20" i="1"/>
  <c r="R20" i="1" s="1"/>
  <c r="Q25" i="1"/>
  <c r="R25" i="1" s="1"/>
  <c r="Q17" i="1"/>
  <c r="R17" i="1" s="1"/>
</calcChain>
</file>

<file path=xl/sharedStrings.xml><?xml version="1.0" encoding="utf-8"?>
<sst xmlns="http://schemas.openxmlformats.org/spreadsheetml/2006/main" count="75" uniqueCount="55">
  <si>
    <t>Nr. (PXRD)</t>
  </si>
  <si>
    <t>Linker</t>
  </si>
  <si>
    <t>Additive No. 1</t>
  </si>
  <si>
    <t>Additive No. 2</t>
  </si>
  <si>
    <t>HCl</t>
  </si>
  <si>
    <t>NaOH</t>
  </si>
  <si>
    <t>H2O</t>
  </si>
  <si>
    <t>n</t>
  </si>
  <si>
    <t>c</t>
  </si>
  <si>
    <t>V</t>
  </si>
  <si>
    <t>m</t>
  </si>
  <si>
    <t>mmol</t>
  </si>
  <si>
    <t>mol/L</t>
  </si>
  <si>
    <t>mg</t>
  </si>
  <si>
    <t>mL</t>
  </si>
  <si>
    <t>A1</t>
  </si>
  <si>
    <t>A2</t>
  </si>
  <si>
    <t>A3</t>
  </si>
  <si>
    <t>A4</t>
  </si>
  <si>
    <t>A5</t>
  </si>
  <si>
    <t>A6</t>
  </si>
  <si>
    <t>C1</t>
  </si>
  <si>
    <t>C2</t>
  </si>
  <si>
    <t>C3</t>
  </si>
  <si>
    <t>C4</t>
  </si>
  <si>
    <t>C5</t>
  </si>
  <si>
    <t>C6</t>
  </si>
  <si>
    <t>E1</t>
  </si>
  <si>
    <t>E2</t>
  </si>
  <si>
    <t>E3</t>
  </si>
  <si>
    <t>E4</t>
  </si>
  <si>
    <t>E5</t>
  </si>
  <si>
    <t>E6</t>
  </si>
  <si>
    <t>G1</t>
  </si>
  <si>
    <t>G2</t>
  </si>
  <si>
    <t>G3</t>
  </si>
  <si>
    <t>G4</t>
  </si>
  <si>
    <t>G5</t>
  </si>
  <si>
    <t>G6</t>
  </si>
  <si>
    <t>Compound</t>
  </si>
  <si>
    <t>M / g/mol</t>
  </si>
  <si>
    <r>
      <t>AlCl</t>
    </r>
    <r>
      <rPr>
        <b/>
        <vertAlign val="subscript"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 xml:space="preserve"> ∙ 6 H2O</t>
    </r>
  </si>
  <si>
    <r>
      <t>H</t>
    </r>
    <r>
      <rPr>
        <b/>
        <vertAlign val="subscript"/>
        <sz val="9"/>
        <color rgb="FF000000"/>
        <rFont val="Arial"/>
        <family val="2"/>
      </rPr>
      <t>4</t>
    </r>
    <r>
      <rPr>
        <b/>
        <sz val="9"/>
        <color rgb="FF000000"/>
        <rFont val="Arial"/>
        <family val="2"/>
      </rPr>
      <t>PMP ∙ HCl</t>
    </r>
  </si>
  <si>
    <r>
      <t>μ</t>
    </r>
    <r>
      <rPr>
        <b/>
        <sz val="9"/>
        <color rgb="FF000000"/>
        <rFont val="Arial"/>
        <family val="2"/>
      </rPr>
      <t>L</t>
    </r>
  </si>
  <si>
    <t>Nr.</t>
  </si>
  <si>
    <t>Solvent</t>
  </si>
  <si>
    <t>Vtot</t>
  </si>
  <si>
    <t>Date</t>
  </si>
  <si>
    <t>a.u.</t>
  </si>
  <si>
    <t>L:M</t>
  </si>
  <si>
    <t>HCl:M</t>
  </si>
  <si>
    <t>NaOH:Al</t>
  </si>
  <si>
    <t>Metal source</t>
  </si>
  <si>
    <t>H4PMP∙HCl</t>
  </si>
  <si>
    <r>
      <t>AlCl</t>
    </r>
    <r>
      <rPr>
        <vertAlign val="subscript"/>
        <sz val="9"/>
        <color theme="1"/>
        <rFont val="Arial"/>
        <family val="2"/>
        <scheme val="minor"/>
      </rPr>
      <t>3</t>
    </r>
    <r>
      <rPr>
        <sz val="9"/>
        <color theme="1"/>
        <rFont val="Arial"/>
        <family val="2"/>
        <scheme val="minor"/>
      </rPr>
      <t>∙ 6H</t>
    </r>
    <r>
      <rPr>
        <vertAlign val="subscript"/>
        <sz val="9"/>
        <color theme="1"/>
        <rFont val="Arial"/>
        <family val="2"/>
        <scheme val="minor"/>
      </rPr>
      <t>2</t>
    </r>
    <r>
      <rPr>
        <sz val="9"/>
        <color theme="1"/>
        <rFont val="Arial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</si>
</sst>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vertAlign val="subscript"/>
      <sz val="9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theme="1"/>
      <name val="Arial"/>
      <family val="2"/>
      <scheme val="minor"/>
    </font>
    <font>
      <vertAlign val="subscript"/>
      <sz val="9"/>
      <color theme="1"/>
      <name val="Arial"/>
      <family val="2"/>
      <scheme val="minor"/>
    </font>
    <font>
      <sz val="9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30" xfId="0" applyFont="1" applyBorder="1"/>
    <xf numFmtId="0" fontId="2" fillId="0" borderId="0" xfId="0" applyFont="1"/>
    <xf numFmtId="0" fontId="2" fillId="0" borderId="30" xfId="0" applyFont="1" applyBorder="1"/>
    <xf numFmtId="0" fontId="9" fillId="0" borderId="3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topLeftCell="A7" zoomScaleNormal="100" workbookViewId="0">
      <selection activeCell="D33" sqref="D33"/>
    </sheetView>
  </sheetViews>
  <sheetFormatPr defaultColWidth="11.4140625" defaultRowHeight="14" x14ac:dyDescent="0.3"/>
  <cols>
    <col min="1" max="1" width="8.75" bestFit="1" customWidth="1"/>
    <col min="2" max="2" width="12.08203125" customWidth="1"/>
    <col min="3" max="4" width="6.4140625" bestFit="1" customWidth="1"/>
    <col min="5" max="5" width="7.4140625" bestFit="1" customWidth="1"/>
    <col min="6" max="6" width="6.58203125" bestFit="1" customWidth="1"/>
    <col min="7" max="7" width="6.4140625" bestFit="1" customWidth="1"/>
    <col min="8" max="9" width="7.4140625" bestFit="1" customWidth="1"/>
    <col min="10" max="10" width="7.4140625" customWidth="1"/>
    <col min="11" max="11" width="8.4140625" bestFit="1" customWidth="1"/>
    <col min="12" max="12" width="6.4140625" bestFit="1" customWidth="1"/>
    <col min="13" max="13" width="7.25" bestFit="1" customWidth="1"/>
    <col min="14" max="14" width="7.25" customWidth="1"/>
    <col min="15" max="15" width="7.4140625" bestFit="1" customWidth="1"/>
    <col min="16" max="17" width="6.4140625" bestFit="1" customWidth="1"/>
    <col min="18" max="18" width="5.75" bestFit="1" customWidth="1"/>
  </cols>
  <sheetData>
    <row r="1" spans="1:18" x14ac:dyDescent="0.3">
      <c r="A1" s="28" t="s">
        <v>47</v>
      </c>
      <c r="B1" s="46"/>
      <c r="C1" s="57" t="s">
        <v>52</v>
      </c>
      <c r="D1" s="58"/>
      <c r="E1" s="59"/>
      <c r="F1" s="57" t="s">
        <v>1</v>
      </c>
      <c r="G1" s="58"/>
      <c r="H1" s="58"/>
      <c r="I1" s="57" t="s">
        <v>2</v>
      </c>
      <c r="J1" s="58"/>
      <c r="K1" s="58"/>
      <c r="L1" s="59"/>
      <c r="M1" s="57" t="s">
        <v>3</v>
      </c>
      <c r="N1" s="58"/>
      <c r="O1" s="58"/>
      <c r="P1" s="59"/>
      <c r="Q1" s="29" t="s">
        <v>45</v>
      </c>
      <c r="R1" s="50"/>
    </row>
    <row r="2" spans="1:18" x14ac:dyDescent="0.3">
      <c r="A2" s="30"/>
      <c r="B2" s="48"/>
      <c r="C2" s="60" t="s">
        <v>41</v>
      </c>
      <c r="D2" s="61"/>
      <c r="E2" s="62"/>
      <c r="F2" s="60" t="s">
        <v>42</v>
      </c>
      <c r="G2" s="61"/>
      <c r="H2" s="61"/>
      <c r="I2" s="60" t="s">
        <v>4</v>
      </c>
      <c r="J2" s="61"/>
      <c r="K2" s="61"/>
      <c r="L2" s="62"/>
      <c r="M2" s="60" t="s">
        <v>5</v>
      </c>
      <c r="N2" s="61"/>
      <c r="O2" s="61"/>
      <c r="P2" s="62"/>
      <c r="Q2" s="1" t="s">
        <v>6</v>
      </c>
      <c r="R2" s="51"/>
    </row>
    <row r="3" spans="1:18" x14ac:dyDescent="0.3">
      <c r="A3" s="31"/>
      <c r="B3" s="48"/>
      <c r="C3" s="47" t="s">
        <v>7</v>
      </c>
      <c r="D3" s="48" t="s">
        <v>8</v>
      </c>
      <c r="E3" s="49" t="s">
        <v>9</v>
      </c>
      <c r="F3" s="47" t="s">
        <v>49</v>
      </c>
      <c r="G3" s="48" t="s">
        <v>7</v>
      </c>
      <c r="H3" s="48" t="s">
        <v>10</v>
      </c>
      <c r="I3" s="47" t="s">
        <v>50</v>
      </c>
      <c r="J3" s="48" t="s">
        <v>8</v>
      </c>
      <c r="K3" s="48" t="s">
        <v>9</v>
      </c>
      <c r="L3" s="49" t="s">
        <v>7</v>
      </c>
      <c r="M3" s="47" t="s">
        <v>51</v>
      </c>
      <c r="N3" s="48" t="s">
        <v>8</v>
      </c>
      <c r="O3" s="48" t="s">
        <v>9</v>
      </c>
      <c r="P3" s="49" t="s">
        <v>7</v>
      </c>
      <c r="Q3" s="1" t="s">
        <v>9</v>
      </c>
      <c r="R3" s="32" t="s">
        <v>46</v>
      </c>
    </row>
    <row r="4" spans="1:18" x14ac:dyDescent="0.3">
      <c r="A4" s="33" t="s">
        <v>0</v>
      </c>
      <c r="B4" s="48" t="s">
        <v>44</v>
      </c>
      <c r="C4" s="47" t="s">
        <v>11</v>
      </c>
      <c r="D4" s="48" t="s">
        <v>12</v>
      </c>
      <c r="E4" s="2" t="s">
        <v>43</v>
      </c>
      <c r="F4" s="47" t="s">
        <v>48</v>
      </c>
      <c r="G4" s="48" t="s">
        <v>11</v>
      </c>
      <c r="H4" s="48" t="s">
        <v>13</v>
      </c>
      <c r="I4" s="3" t="s">
        <v>48</v>
      </c>
      <c r="J4" s="5" t="s">
        <v>12</v>
      </c>
      <c r="K4" s="4" t="s">
        <v>43</v>
      </c>
      <c r="L4" s="6" t="s">
        <v>11</v>
      </c>
      <c r="M4" s="47" t="s">
        <v>48</v>
      </c>
      <c r="N4" s="48" t="s">
        <v>12</v>
      </c>
      <c r="O4" s="34" t="s">
        <v>43</v>
      </c>
      <c r="P4" s="49" t="s">
        <v>11</v>
      </c>
      <c r="Q4" s="7" t="s">
        <v>14</v>
      </c>
      <c r="R4" s="35" t="s">
        <v>14</v>
      </c>
    </row>
    <row r="5" spans="1:18" x14ac:dyDescent="0.3">
      <c r="A5" s="36" t="s">
        <v>15</v>
      </c>
      <c r="B5" s="10">
        <v>1</v>
      </c>
      <c r="C5" s="14">
        <v>7.4999999999999997E-2</v>
      </c>
      <c r="D5" s="12">
        <v>1</v>
      </c>
      <c r="E5" s="18">
        <f>(C5/1000)/(D5/1000000)</f>
        <v>75</v>
      </c>
      <c r="F5" s="14">
        <v>4</v>
      </c>
      <c r="G5" s="12">
        <f>F5*C5</f>
        <v>0.3</v>
      </c>
      <c r="H5" s="12">
        <f>G5*'HT-01'!$B$35</f>
        <v>93.183269999999979</v>
      </c>
      <c r="I5" s="14">
        <v>0</v>
      </c>
      <c r="J5" s="12">
        <v>10</v>
      </c>
      <c r="K5" s="12">
        <f t="shared" ref="K5:K28" si="0">((L5/1000)/J5)*1000*1000</f>
        <v>0</v>
      </c>
      <c r="L5" s="18">
        <f t="shared" ref="L5:L18" si="1">C5*I5</f>
        <v>0</v>
      </c>
      <c r="M5" s="14">
        <v>1</v>
      </c>
      <c r="N5" s="12">
        <v>1</v>
      </c>
      <c r="O5" s="12">
        <f>((P5/1000)/N5)*1000*1000</f>
        <v>75</v>
      </c>
      <c r="P5" s="18">
        <f>M5*C5</f>
        <v>7.4999999999999997E-2</v>
      </c>
      <c r="Q5" s="19">
        <f>1-O5/1000-K5/1000-E5/1000</f>
        <v>0.85000000000000009</v>
      </c>
      <c r="R5" s="52">
        <f t="shared" ref="R5:R28" si="2">E5/1000+K5/1000+O5/1000+Q5</f>
        <v>1</v>
      </c>
    </row>
    <row r="6" spans="1:18" x14ac:dyDescent="0.3">
      <c r="A6" s="37" t="s">
        <v>16</v>
      </c>
      <c r="B6" s="8">
        <v>2</v>
      </c>
      <c r="C6" s="15">
        <v>7.4999999999999997E-2</v>
      </c>
      <c r="D6" s="26">
        <v>1</v>
      </c>
      <c r="E6" s="20">
        <f>(C6/1000)/(D6/1000000)</f>
        <v>75</v>
      </c>
      <c r="F6" s="15">
        <v>3</v>
      </c>
      <c r="G6" s="26">
        <f>F6*C6</f>
        <v>0.22499999999999998</v>
      </c>
      <c r="H6" s="26">
        <f>G6*'HT-01'!$B$35</f>
        <v>69.887452499999981</v>
      </c>
      <c r="I6" s="15">
        <v>0</v>
      </c>
      <c r="J6" s="26">
        <v>10</v>
      </c>
      <c r="K6" s="26">
        <f t="shared" si="0"/>
        <v>0</v>
      </c>
      <c r="L6" s="20">
        <f t="shared" si="1"/>
        <v>0</v>
      </c>
      <c r="M6" s="15">
        <v>1</v>
      </c>
      <c r="N6" s="26">
        <v>1</v>
      </c>
      <c r="O6" s="26">
        <f t="shared" ref="O6:O28" si="3">((P6/1000)/N6)*1000*1000</f>
        <v>75</v>
      </c>
      <c r="P6" s="20">
        <f t="shared" ref="P6:P28" si="4">M6*C6</f>
        <v>7.4999999999999997E-2</v>
      </c>
      <c r="Q6" s="21">
        <f t="shared" ref="Q6:Q28" si="5">1-O6/1000-K6/1000-E6/1000</f>
        <v>0.85000000000000009</v>
      </c>
      <c r="R6" s="53">
        <f t="shared" si="2"/>
        <v>1</v>
      </c>
    </row>
    <row r="7" spans="1:18" x14ac:dyDescent="0.3">
      <c r="A7" s="38" t="s">
        <v>17</v>
      </c>
      <c r="B7" s="11">
        <v>3</v>
      </c>
      <c r="C7" s="16">
        <v>7.4999999999999997E-2</v>
      </c>
      <c r="D7" s="27">
        <v>1</v>
      </c>
      <c r="E7" s="22">
        <f t="shared" ref="E7:E28" si="6">(C7/1000)/(D7/1000000)</f>
        <v>75</v>
      </c>
      <c r="F7" s="16">
        <v>2</v>
      </c>
      <c r="G7" s="27">
        <f t="shared" ref="G7:G28" si="7">C7*F7</f>
        <v>0.15</v>
      </c>
      <c r="H7" s="27">
        <f>G7*'HT-01'!$B$35</f>
        <v>46.591634999999989</v>
      </c>
      <c r="I7" s="16">
        <v>0</v>
      </c>
      <c r="J7" s="27">
        <v>10</v>
      </c>
      <c r="K7" s="27">
        <f t="shared" si="0"/>
        <v>0</v>
      </c>
      <c r="L7" s="22">
        <f t="shared" si="1"/>
        <v>0</v>
      </c>
      <c r="M7" s="16">
        <v>1</v>
      </c>
      <c r="N7" s="27">
        <v>1</v>
      </c>
      <c r="O7" s="27">
        <f t="shared" si="3"/>
        <v>75</v>
      </c>
      <c r="P7" s="22">
        <f t="shared" si="4"/>
        <v>7.4999999999999997E-2</v>
      </c>
      <c r="Q7" s="19">
        <f t="shared" si="5"/>
        <v>0.85000000000000009</v>
      </c>
      <c r="R7" s="52">
        <f t="shared" si="2"/>
        <v>1</v>
      </c>
    </row>
    <row r="8" spans="1:18" x14ac:dyDescent="0.3">
      <c r="A8" s="37" t="s">
        <v>18</v>
      </c>
      <c r="B8" s="8">
        <v>4</v>
      </c>
      <c r="C8" s="15">
        <v>7.4999999999999997E-2</v>
      </c>
      <c r="D8" s="26">
        <v>1</v>
      </c>
      <c r="E8" s="20">
        <f t="shared" si="6"/>
        <v>75</v>
      </c>
      <c r="F8" s="15">
        <v>1</v>
      </c>
      <c r="G8" s="26">
        <f t="shared" si="7"/>
        <v>7.4999999999999997E-2</v>
      </c>
      <c r="H8" s="26">
        <f>G8*'HT-01'!$B$35</f>
        <v>23.295817499999995</v>
      </c>
      <c r="I8" s="15">
        <v>0</v>
      </c>
      <c r="J8" s="26">
        <v>10</v>
      </c>
      <c r="K8" s="26">
        <f t="shared" si="0"/>
        <v>0</v>
      </c>
      <c r="L8" s="20">
        <f t="shared" si="1"/>
        <v>0</v>
      </c>
      <c r="M8" s="15">
        <v>1</v>
      </c>
      <c r="N8" s="26">
        <v>1</v>
      </c>
      <c r="O8" s="26">
        <f t="shared" si="3"/>
        <v>75</v>
      </c>
      <c r="P8" s="20">
        <f t="shared" si="4"/>
        <v>7.4999999999999997E-2</v>
      </c>
      <c r="Q8" s="21">
        <f t="shared" si="5"/>
        <v>0.85000000000000009</v>
      </c>
      <c r="R8" s="53">
        <f t="shared" si="2"/>
        <v>1</v>
      </c>
    </row>
    <row r="9" spans="1:18" x14ac:dyDescent="0.3">
      <c r="A9" s="38" t="s">
        <v>19</v>
      </c>
      <c r="B9" s="11">
        <v>5</v>
      </c>
      <c r="C9" s="16">
        <v>7.4999999999999997E-2</v>
      </c>
      <c r="D9" s="27">
        <v>1</v>
      </c>
      <c r="E9" s="22">
        <f t="shared" si="6"/>
        <v>75</v>
      </c>
      <c r="F9" s="16">
        <v>0.5</v>
      </c>
      <c r="G9" s="27">
        <f t="shared" si="7"/>
        <v>3.7499999999999999E-2</v>
      </c>
      <c r="H9" s="27">
        <f>G9*'HT-01'!$B$35</f>
        <v>11.647908749999997</v>
      </c>
      <c r="I9" s="16">
        <v>0</v>
      </c>
      <c r="J9" s="27">
        <v>10</v>
      </c>
      <c r="K9" s="27">
        <f t="shared" si="0"/>
        <v>0</v>
      </c>
      <c r="L9" s="22">
        <f t="shared" si="1"/>
        <v>0</v>
      </c>
      <c r="M9" s="16">
        <v>1</v>
      </c>
      <c r="N9" s="27">
        <v>1</v>
      </c>
      <c r="O9" s="27">
        <f t="shared" si="3"/>
        <v>75</v>
      </c>
      <c r="P9" s="22">
        <f t="shared" si="4"/>
        <v>7.4999999999999997E-2</v>
      </c>
      <c r="Q9" s="19">
        <f t="shared" si="5"/>
        <v>0.85000000000000009</v>
      </c>
      <c r="R9" s="52">
        <f t="shared" si="2"/>
        <v>1</v>
      </c>
    </row>
    <row r="10" spans="1:18" x14ac:dyDescent="0.3">
      <c r="A10" s="39" t="s">
        <v>20</v>
      </c>
      <c r="B10" s="9">
        <v>6</v>
      </c>
      <c r="C10" s="17">
        <v>7.4999999999999997E-2</v>
      </c>
      <c r="D10" s="13">
        <v>1</v>
      </c>
      <c r="E10" s="23">
        <f t="shared" si="6"/>
        <v>75</v>
      </c>
      <c r="F10" s="15">
        <f>1/3</f>
        <v>0.33333333333333331</v>
      </c>
      <c r="G10" s="26">
        <f t="shared" si="7"/>
        <v>2.4999999999999998E-2</v>
      </c>
      <c r="H10" s="26">
        <f>G10*'HT-01'!$B$35</f>
        <v>7.7652724999999982</v>
      </c>
      <c r="I10" s="17">
        <v>0</v>
      </c>
      <c r="J10" s="13">
        <v>10</v>
      </c>
      <c r="K10" s="13">
        <f t="shared" si="0"/>
        <v>0</v>
      </c>
      <c r="L10" s="23">
        <f t="shared" si="1"/>
        <v>0</v>
      </c>
      <c r="M10" s="17">
        <v>1</v>
      </c>
      <c r="N10" s="13">
        <v>1</v>
      </c>
      <c r="O10" s="13">
        <f t="shared" si="3"/>
        <v>75</v>
      </c>
      <c r="P10" s="23">
        <f t="shared" si="4"/>
        <v>7.4999999999999997E-2</v>
      </c>
      <c r="Q10" s="21">
        <f t="shared" si="5"/>
        <v>0.85000000000000009</v>
      </c>
      <c r="R10" s="54">
        <f t="shared" si="2"/>
        <v>1</v>
      </c>
    </row>
    <row r="11" spans="1:18" x14ac:dyDescent="0.3">
      <c r="A11" s="36" t="s">
        <v>21</v>
      </c>
      <c r="B11" s="10">
        <v>7</v>
      </c>
      <c r="C11" s="14">
        <v>7.4999999999999997E-2</v>
      </c>
      <c r="D11" s="12">
        <v>1</v>
      </c>
      <c r="E11" s="18">
        <f t="shared" si="6"/>
        <v>75</v>
      </c>
      <c r="F11" s="14">
        <v>4</v>
      </c>
      <c r="G11" s="12">
        <f t="shared" si="7"/>
        <v>0.3</v>
      </c>
      <c r="H11" s="18">
        <f>G11*'HT-01'!$B$35</f>
        <v>93.183269999999979</v>
      </c>
      <c r="I11" s="16">
        <v>0</v>
      </c>
      <c r="J11" s="27">
        <v>10</v>
      </c>
      <c r="K11" s="27">
        <f t="shared" si="0"/>
        <v>0</v>
      </c>
      <c r="L11" s="22">
        <f t="shared" si="1"/>
        <v>0</v>
      </c>
      <c r="M11" s="16">
        <v>0</v>
      </c>
      <c r="N11" s="27">
        <v>1</v>
      </c>
      <c r="O11" s="27">
        <f t="shared" si="3"/>
        <v>0</v>
      </c>
      <c r="P11" s="22">
        <f t="shared" si="4"/>
        <v>0</v>
      </c>
      <c r="Q11" s="24">
        <f t="shared" si="5"/>
        <v>0.92500000000000004</v>
      </c>
      <c r="R11" s="55">
        <f t="shared" si="2"/>
        <v>1</v>
      </c>
    </row>
    <row r="12" spans="1:18" x14ac:dyDescent="0.3">
      <c r="A12" s="37" t="s">
        <v>22</v>
      </c>
      <c r="B12" s="8">
        <v>8</v>
      </c>
      <c r="C12" s="15">
        <v>7.4999999999999997E-2</v>
      </c>
      <c r="D12" s="26">
        <v>1</v>
      </c>
      <c r="E12" s="20">
        <f t="shared" si="6"/>
        <v>75</v>
      </c>
      <c r="F12" s="15">
        <v>3</v>
      </c>
      <c r="G12" s="26">
        <f t="shared" si="7"/>
        <v>0.22499999999999998</v>
      </c>
      <c r="H12" s="20">
        <f>G12*'HT-01'!$B$35</f>
        <v>69.887452499999981</v>
      </c>
      <c r="I12" s="15">
        <v>0</v>
      </c>
      <c r="J12" s="26">
        <v>10</v>
      </c>
      <c r="K12" s="26">
        <f t="shared" si="0"/>
        <v>0</v>
      </c>
      <c r="L12" s="20">
        <f t="shared" si="1"/>
        <v>0</v>
      </c>
      <c r="M12" s="15">
        <v>0</v>
      </c>
      <c r="N12" s="26">
        <v>1</v>
      </c>
      <c r="O12" s="26">
        <f t="shared" si="3"/>
        <v>0</v>
      </c>
      <c r="P12" s="20">
        <f t="shared" si="4"/>
        <v>0</v>
      </c>
      <c r="Q12" s="21">
        <f t="shared" si="5"/>
        <v>0.92500000000000004</v>
      </c>
      <c r="R12" s="53">
        <f t="shared" si="2"/>
        <v>1</v>
      </c>
    </row>
    <row r="13" spans="1:18" x14ac:dyDescent="0.3">
      <c r="A13" s="38" t="s">
        <v>23</v>
      </c>
      <c r="B13" s="11">
        <v>9</v>
      </c>
      <c r="C13" s="16">
        <v>7.4999999999999997E-2</v>
      </c>
      <c r="D13" s="27">
        <v>1</v>
      </c>
      <c r="E13" s="22">
        <f t="shared" si="6"/>
        <v>75</v>
      </c>
      <c r="F13" s="16">
        <v>2</v>
      </c>
      <c r="G13" s="27">
        <f t="shared" si="7"/>
        <v>0.15</v>
      </c>
      <c r="H13" s="22">
        <f>G13*'HT-01'!$B$35</f>
        <v>46.591634999999989</v>
      </c>
      <c r="I13" s="16">
        <v>0</v>
      </c>
      <c r="J13" s="27">
        <v>10</v>
      </c>
      <c r="K13" s="27">
        <f t="shared" si="0"/>
        <v>0</v>
      </c>
      <c r="L13" s="22">
        <f t="shared" si="1"/>
        <v>0</v>
      </c>
      <c r="M13" s="16">
        <v>0</v>
      </c>
      <c r="N13" s="27">
        <v>1</v>
      </c>
      <c r="O13" s="27">
        <f t="shared" si="3"/>
        <v>0</v>
      </c>
      <c r="P13" s="22">
        <f t="shared" si="4"/>
        <v>0</v>
      </c>
      <c r="Q13" s="19">
        <f t="shared" si="5"/>
        <v>0.92500000000000004</v>
      </c>
      <c r="R13" s="52">
        <f t="shared" si="2"/>
        <v>1</v>
      </c>
    </row>
    <row r="14" spans="1:18" x14ac:dyDescent="0.3">
      <c r="A14" s="37" t="s">
        <v>24</v>
      </c>
      <c r="B14" s="8">
        <v>10</v>
      </c>
      <c r="C14" s="15">
        <v>7.4999999999999997E-2</v>
      </c>
      <c r="D14" s="26">
        <v>1</v>
      </c>
      <c r="E14" s="20">
        <f t="shared" si="6"/>
        <v>75</v>
      </c>
      <c r="F14" s="15">
        <v>1</v>
      </c>
      <c r="G14" s="26">
        <f t="shared" si="7"/>
        <v>7.4999999999999997E-2</v>
      </c>
      <c r="H14" s="20">
        <f>G14*'HT-01'!$B$35</f>
        <v>23.295817499999995</v>
      </c>
      <c r="I14" s="15">
        <v>0</v>
      </c>
      <c r="J14" s="26">
        <v>10</v>
      </c>
      <c r="K14" s="26">
        <f t="shared" si="0"/>
        <v>0</v>
      </c>
      <c r="L14" s="20">
        <f t="shared" si="1"/>
        <v>0</v>
      </c>
      <c r="M14" s="15">
        <v>0</v>
      </c>
      <c r="N14" s="26">
        <v>1</v>
      </c>
      <c r="O14" s="26">
        <f t="shared" si="3"/>
        <v>0</v>
      </c>
      <c r="P14" s="20">
        <f t="shared" si="4"/>
        <v>0</v>
      </c>
      <c r="Q14" s="21">
        <f>1-O14/1000-K14/1000-E14/1000</f>
        <v>0.92500000000000004</v>
      </c>
      <c r="R14" s="53">
        <f t="shared" si="2"/>
        <v>1</v>
      </c>
    </row>
    <row r="15" spans="1:18" x14ac:dyDescent="0.3">
      <c r="A15" s="38" t="s">
        <v>25</v>
      </c>
      <c r="B15" s="11">
        <v>11</v>
      </c>
      <c r="C15" s="16">
        <v>7.4999999999999997E-2</v>
      </c>
      <c r="D15" s="27">
        <v>1</v>
      </c>
      <c r="E15" s="22">
        <f t="shared" si="6"/>
        <v>75</v>
      </c>
      <c r="F15" s="16">
        <v>0.5</v>
      </c>
      <c r="G15" s="27">
        <f t="shared" si="7"/>
        <v>3.7499999999999999E-2</v>
      </c>
      <c r="H15" s="22">
        <f>G15*'HT-01'!$B$35</f>
        <v>11.647908749999997</v>
      </c>
      <c r="I15" s="16">
        <v>0</v>
      </c>
      <c r="J15" s="27">
        <v>10</v>
      </c>
      <c r="K15" s="27">
        <f t="shared" si="0"/>
        <v>0</v>
      </c>
      <c r="L15" s="22">
        <f t="shared" si="1"/>
        <v>0</v>
      </c>
      <c r="M15" s="16">
        <v>0</v>
      </c>
      <c r="N15" s="27">
        <v>1</v>
      </c>
      <c r="O15" s="27">
        <f t="shared" si="3"/>
        <v>0</v>
      </c>
      <c r="P15" s="22">
        <f t="shared" si="4"/>
        <v>0</v>
      </c>
      <c r="Q15" s="19">
        <f t="shared" si="5"/>
        <v>0.92500000000000004</v>
      </c>
      <c r="R15" s="52">
        <f t="shared" si="2"/>
        <v>1</v>
      </c>
    </row>
    <row r="16" spans="1:18" x14ac:dyDescent="0.3">
      <c r="A16" s="39" t="s">
        <v>26</v>
      </c>
      <c r="B16" s="9">
        <v>12</v>
      </c>
      <c r="C16" s="17">
        <v>7.4999999999999997E-2</v>
      </c>
      <c r="D16" s="13">
        <v>1</v>
      </c>
      <c r="E16" s="23">
        <f t="shared" si="6"/>
        <v>75</v>
      </c>
      <c r="F16" s="15">
        <f>1/3</f>
        <v>0.33333333333333331</v>
      </c>
      <c r="G16" s="13">
        <f t="shared" si="7"/>
        <v>2.4999999999999998E-2</v>
      </c>
      <c r="H16" s="23">
        <f>G16*'HT-01'!$B$35</f>
        <v>7.7652724999999982</v>
      </c>
      <c r="I16" s="17">
        <v>0</v>
      </c>
      <c r="J16" s="13">
        <v>10</v>
      </c>
      <c r="K16" s="13">
        <f t="shared" si="0"/>
        <v>0</v>
      </c>
      <c r="L16" s="23">
        <f t="shared" si="1"/>
        <v>0</v>
      </c>
      <c r="M16" s="15">
        <v>0</v>
      </c>
      <c r="N16" s="26">
        <v>1</v>
      </c>
      <c r="O16" s="26">
        <f t="shared" si="3"/>
        <v>0</v>
      </c>
      <c r="P16" s="20">
        <f t="shared" si="4"/>
        <v>0</v>
      </c>
      <c r="Q16" s="25">
        <f t="shared" si="5"/>
        <v>0.92500000000000004</v>
      </c>
      <c r="R16" s="54">
        <f t="shared" si="2"/>
        <v>1</v>
      </c>
    </row>
    <row r="17" spans="1:18" x14ac:dyDescent="0.3">
      <c r="A17" s="36" t="s">
        <v>27</v>
      </c>
      <c r="B17" s="10">
        <v>13</v>
      </c>
      <c r="C17" s="14">
        <v>7.4999999999999997E-2</v>
      </c>
      <c r="D17" s="12">
        <v>1</v>
      </c>
      <c r="E17" s="18">
        <f t="shared" si="6"/>
        <v>75</v>
      </c>
      <c r="F17" s="14">
        <v>4</v>
      </c>
      <c r="G17" s="12">
        <f t="shared" si="7"/>
        <v>0.3</v>
      </c>
      <c r="H17" s="18">
        <f>G17*'HT-01'!$B$35</f>
        <v>93.183269999999979</v>
      </c>
      <c r="I17" s="14">
        <v>20</v>
      </c>
      <c r="J17" s="12">
        <v>10</v>
      </c>
      <c r="K17" s="12">
        <f>((L17/1000)/J17)*1000*1000</f>
        <v>150.00000000000003</v>
      </c>
      <c r="L17" s="18">
        <f>C17*I17</f>
        <v>1.5</v>
      </c>
      <c r="M17" s="14">
        <v>0</v>
      </c>
      <c r="N17" s="12">
        <v>1</v>
      </c>
      <c r="O17" s="12">
        <f t="shared" si="3"/>
        <v>0</v>
      </c>
      <c r="P17" s="18">
        <f t="shared" si="4"/>
        <v>0</v>
      </c>
      <c r="Q17" s="24">
        <f t="shared" si="5"/>
        <v>0.77500000000000002</v>
      </c>
      <c r="R17" s="55">
        <f t="shared" si="2"/>
        <v>1</v>
      </c>
    </row>
    <row r="18" spans="1:18" x14ac:dyDescent="0.3">
      <c r="A18" s="37" t="s">
        <v>28</v>
      </c>
      <c r="B18" s="8">
        <v>14</v>
      </c>
      <c r="C18" s="15">
        <v>7.4999999999999997E-2</v>
      </c>
      <c r="D18" s="26">
        <v>1</v>
      </c>
      <c r="E18" s="20">
        <f t="shared" si="6"/>
        <v>75</v>
      </c>
      <c r="F18" s="15">
        <v>3</v>
      </c>
      <c r="G18" s="26">
        <f t="shared" si="7"/>
        <v>0.22499999999999998</v>
      </c>
      <c r="H18" s="20">
        <f>G18*'HT-01'!$B$35</f>
        <v>69.887452499999981</v>
      </c>
      <c r="I18" s="15">
        <v>20</v>
      </c>
      <c r="J18" s="26">
        <v>10</v>
      </c>
      <c r="K18" s="26">
        <f t="shared" si="0"/>
        <v>150.00000000000003</v>
      </c>
      <c r="L18" s="20">
        <f t="shared" si="1"/>
        <v>1.5</v>
      </c>
      <c r="M18" s="15">
        <v>0</v>
      </c>
      <c r="N18" s="26">
        <v>1</v>
      </c>
      <c r="O18" s="26">
        <f t="shared" si="3"/>
        <v>0</v>
      </c>
      <c r="P18" s="20">
        <f t="shared" si="4"/>
        <v>0</v>
      </c>
      <c r="Q18" s="21">
        <f t="shared" si="5"/>
        <v>0.77500000000000002</v>
      </c>
      <c r="R18" s="53">
        <f t="shared" si="2"/>
        <v>1</v>
      </c>
    </row>
    <row r="19" spans="1:18" x14ac:dyDescent="0.3">
      <c r="A19" s="38" t="s">
        <v>29</v>
      </c>
      <c r="B19" s="11">
        <v>15</v>
      </c>
      <c r="C19" s="16">
        <v>7.4999999999999997E-2</v>
      </c>
      <c r="D19" s="27">
        <v>1</v>
      </c>
      <c r="E19" s="22">
        <f t="shared" si="6"/>
        <v>75</v>
      </c>
      <c r="F19" s="16">
        <v>2</v>
      </c>
      <c r="G19" s="27">
        <f t="shared" si="7"/>
        <v>0.15</v>
      </c>
      <c r="H19" s="22">
        <f>G19*'HT-01'!$B$35</f>
        <v>46.591634999999989</v>
      </c>
      <c r="I19" s="16">
        <v>20</v>
      </c>
      <c r="J19" s="27">
        <v>10</v>
      </c>
      <c r="K19" s="27">
        <f t="shared" si="0"/>
        <v>150.00000000000003</v>
      </c>
      <c r="L19" s="22">
        <f t="shared" ref="L19:L28" si="8">C19*I19</f>
        <v>1.5</v>
      </c>
      <c r="M19" s="16">
        <v>0</v>
      </c>
      <c r="N19" s="27">
        <v>1</v>
      </c>
      <c r="O19" s="27">
        <f t="shared" si="3"/>
        <v>0</v>
      </c>
      <c r="P19" s="22">
        <f t="shared" si="4"/>
        <v>0</v>
      </c>
      <c r="Q19" s="19">
        <f t="shared" si="5"/>
        <v>0.77500000000000002</v>
      </c>
      <c r="R19" s="52">
        <f t="shared" si="2"/>
        <v>1</v>
      </c>
    </row>
    <row r="20" spans="1:18" x14ac:dyDescent="0.3">
      <c r="A20" s="37" t="s">
        <v>30</v>
      </c>
      <c r="B20" s="8">
        <v>16</v>
      </c>
      <c r="C20" s="15">
        <v>7.4999999999999997E-2</v>
      </c>
      <c r="D20" s="26">
        <v>1</v>
      </c>
      <c r="E20" s="20">
        <f t="shared" si="6"/>
        <v>75</v>
      </c>
      <c r="F20" s="15">
        <v>1</v>
      </c>
      <c r="G20" s="26">
        <f t="shared" si="7"/>
        <v>7.4999999999999997E-2</v>
      </c>
      <c r="H20" s="20">
        <f>G20*'HT-01'!$B$35</f>
        <v>23.295817499999995</v>
      </c>
      <c r="I20" s="15">
        <v>20</v>
      </c>
      <c r="J20" s="26">
        <v>10</v>
      </c>
      <c r="K20" s="26">
        <f t="shared" si="0"/>
        <v>150.00000000000003</v>
      </c>
      <c r="L20" s="20">
        <f t="shared" si="8"/>
        <v>1.5</v>
      </c>
      <c r="M20" s="15">
        <v>0</v>
      </c>
      <c r="N20" s="26">
        <v>1</v>
      </c>
      <c r="O20" s="26">
        <f t="shared" si="3"/>
        <v>0</v>
      </c>
      <c r="P20" s="20">
        <f t="shared" si="4"/>
        <v>0</v>
      </c>
      <c r="Q20" s="21">
        <f t="shared" si="5"/>
        <v>0.77500000000000002</v>
      </c>
      <c r="R20" s="53">
        <f t="shared" si="2"/>
        <v>1</v>
      </c>
    </row>
    <row r="21" spans="1:18" x14ac:dyDescent="0.3">
      <c r="A21" s="38" t="s">
        <v>31</v>
      </c>
      <c r="B21" s="11">
        <v>17</v>
      </c>
      <c r="C21" s="16">
        <v>7.4999999999999997E-2</v>
      </c>
      <c r="D21" s="27">
        <v>1</v>
      </c>
      <c r="E21" s="22">
        <f t="shared" si="6"/>
        <v>75</v>
      </c>
      <c r="F21" s="16">
        <v>0.5</v>
      </c>
      <c r="G21" s="27">
        <f t="shared" si="7"/>
        <v>3.7499999999999999E-2</v>
      </c>
      <c r="H21" s="22">
        <f>G21*'HT-01'!$B$35</f>
        <v>11.647908749999997</v>
      </c>
      <c r="I21" s="16">
        <v>20</v>
      </c>
      <c r="J21" s="27">
        <v>10</v>
      </c>
      <c r="K21" s="27">
        <f t="shared" si="0"/>
        <v>150.00000000000003</v>
      </c>
      <c r="L21" s="22">
        <f t="shared" si="8"/>
        <v>1.5</v>
      </c>
      <c r="M21" s="16">
        <v>0</v>
      </c>
      <c r="N21" s="27">
        <v>1</v>
      </c>
      <c r="O21" s="27">
        <f t="shared" si="3"/>
        <v>0</v>
      </c>
      <c r="P21" s="22">
        <f t="shared" si="4"/>
        <v>0</v>
      </c>
      <c r="Q21" s="19">
        <f t="shared" si="5"/>
        <v>0.77500000000000002</v>
      </c>
      <c r="R21" s="52">
        <f t="shared" si="2"/>
        <v>1</v>
      </c>
    </row>
    <row r="22" spans="1:18" x14ac:dyDescent="0.3">
      <c r="A22" s="39" t="s">
        <v>32</v>
      </c>
      <c r="B22" s="9">
        <v>18</v>
      </c>
      <c r="C22" s="17">
        <v>7.4999999999999997E-2</v>
      </c>
      <c r="D22" s="13">
        <v>1</v>
      </c>
      <c r="E22" s="23">
        <f t="shared" si="6"/>
        <v>75</v>
      </c>
      <c r="F22" s="15">
        <f>1/3</f>
        <v>0.33333333333333331</v>
      </c>
      <c r="G22" s="13">
        <f t="shared" si="7"/>
        <v>2.4999999999999998E-2</v>
      </c>
      <c r="H22" s="23">
        <f>G22*'HT-01'!$B$35</f>
        <v>7.7652724999999982</v>
      </c>
      <c r="I22" s="17">
        <v>20</v>
      </c>
      <c r="J22" s="13">
        <v>10</v>
      </c>
      <c r="K22" s="13">
        <f t="shared" si="0"/>
        <v>150.00000000000003</v>
      </c>
      <c r="L22" s="23">
        <f t="shared" si="8"/>
        <v>1.5</v>
      </c>
      <c r="M22" s="17">
        <v>0</v>
      </c>
      <c r="N22" s="13">
        <v>1</v>
      </c>
      <c r="O22" s="13">
        <f t="shared" si="3"/>
        <v>0</v>
      </c>
      <c r="P22" s="23">
        <f t="shared" si="4"/>
        <v>0</v>
      </c>
      <c r="Q22" s="25">
        <f t="shared" si="5"/>
        <v>0.77500000000000002</v>
      </c>
      <c r="R22" s="54">
        <f t="shared" si="2"/>
        <v>1</v>
      </c>
    </row>
    <row r="23" spans="1:18" x14ac:dyDescent="0.3">
      <c r="A23" s="38" t="s">
        <v>33</v>
      </c>
      <c r="B23" s="10">
        <v>19</v>
      </c>
      <c r="C23" s="14">
        <v>7.4999999999999997E-2</v>
      </c>
      <c r="D23" s="12">
        <v>1</v>
      </c>
      <c r="E23" s="18">
        <f t="shared" si="6"/>
        <v>75</v>
      </c>
      <c r="F23" s="14">
        <v>4</v>
      </c>
      <c r="G23" s="12">
        <f t="shared" si="7"/>
        <v>0.3</v>
      </c>
      <c r="H23" s="18">
        <f>G23*'HT-01'!$B$35</f>
        <v>93.183269999999979</v>
      </c>
      <c r="I23" s="14">
        <v>40</v>
      </c>
      <c r="J23" s="12">
        <v>10</v>
      </c>
      <c r="K23" s="12">
        <f t="shared" si="0"/>
        <v>300.00000000000006</v>
      </c>
      <c r="L23" s="18">
        <f t="shared" si="8"/>
        <v>3</v>
      </c>
      <c r="M23" s="14">
        <v>0</v>
      </c>
      <c r="N23" s="12">
        <v>1</v>
      </c>
      <c r="O23" s="12">
        <f t="shared" si="3"/>
        <v>0</v>
      </c>
      <c r="P23" s="18">
        <f t="shared" si="4"/>
        <v>0</v>
      </c>
      <c r="Q23" s="19">
        <f t="shared" si="5"/>
        <v>0.625</v>
      </c>
      <c r="R23" s="55">
        <f>E23/1000+K23/1000+O23/1000+Q23</f>
        <v>1</v>
      </c>
    </row>
    <row r="24" spans="1:18" x14ac:dyDescent="0.3">
      <c r="A24" s="37" t="s">
        <v>34</v>
      </c>
      <c r="B24" s="8">
        <v>20</v>
      </c>
      <c r="C24" s="15">
        <v>7.4999999999999997E-2</v>
      </c>
      <c r="D24" s="26">
        <v>1</v>
      </c>
      <c r="E24" s="20">
        <f t="shared" si="6"/>
        <v>75</v>
      </c>
      <c r="F24" s="15">
        <v>3</v>
      </c>
      <c r="G24" s="26">
        <f t="shared" si="7"/>
        <v>0.22499999999999998</v>
      </c>
      <c r="H24" s="20">
        <f>G24*'HT-01'!$B$35</f>
        <v>69.887452499999981</v>
      </c>
      <c r="I24" s="15">
        <v>40</v>
      </c>
      <c r="J24" s="26">
        <v>10</v>
      </c>
      <c r="K24" s="26">
        <f t="shared" si="0"/>
        <v>300.00000000000006</v>
      </c>
      <c r="L24" s="20">
        <f t="shared" si="8"/>
        <v>3</v>
      </c>
      <c r="M24" s="15">
        <v>0</v>
      </c>
      <c r="N24" s="26">
        <v>1</v>
      </c>
      <c r="O24" s="26">
        <f t="shared" si="3"/>
        <v>0</v>
      </c>
      <c r="P24" s="20">
        <f t="shared" si="4"/>
        <v>0</v>
      </c>
      <c r="Q24" s="21">
        <f t="shared" si="5"/>
        <v>0.625</v>
      </c>
      <c r="R24" s="53">
        <f t="shared" si="2"/>
        <v>1</v>
      </c>
    </row>
    <row r="25" spans="1:18" x14ac:dyDescent="0.3">
      <c r="A25" s="38" t="s">
        <v>35</v>
      </c>
      <c r="B25" s="11">
        <v>21</v>
      </c>
      <c r="C25" s="16">
        <v>7.4999999999999997E-2</v>
      </c>
      <c r="D25" s="27">
        <v>1</v>
      </c>
      <c r="E25" s="22">
        <f t="shared" si="6"/>
        <v>75</v>
      </c>
      <c r="F25" s="16">
        <v>2</v>
      </c>
      <c r="G25" s="27">
        <f t="shared" si="7"/>
        <v>0.15</v>
      </c>
      <c r="H25" s="22">
        <f>G25*'HT-01'!$B$35</f>
        <v>46.591634999999989</v>
      </c>
      <c r="I25" s="16">
        <v>40</v>
      </c>
      <c r="J25" s="27">
        <v>10</v>
      </c>
      <c r="K25" s="27">
        <f t="shared" si="0"/>
        <v>300.00000000000006</v>
      </c>
      <c r="L25" s="22">
        <f t="shared" si="8"/>
        <v>3</v>
      </c>
      <c r="M25" s="16">
        <v>0</v>
      </c>
      <c r="N25" s="27">
        <v>1</v>
      </c>
      <c r="O25" s="27">
        <f t="shared" si="3"/>
        <v>0</v>
      </c>
      <c r="P25" s="22">
        <f t="shared" si="4"/>
        <v>0</v>
      </c>
      <c r="Q25" s="19">
        <f t="shared" si="5"/>
        <v>0.625</v>
      </c>
      <c r="R25" s="52">
        <f t="shared" si="2"/>
        <v>1</v>
      </c>
    </row>
    <row r="26" spans="1:18" x14ac:dyDescent="0.3">
      <c r="A26" s="37" t="s">
        <v>36</v>
      </c>
      <c r="B26" s="8">
        <v>22</v>
      </c>
      <c r="C26" s="15">
        <v>7.4999999999999997E-2</v>
      </c>
      <c r="D26" s="26">
        <v>1</v>
      </c>
      <c r="E26" s="20">
        <f t="shared" si="6"/>
        <v>75</v>
      </c>
      <c r="F26" s="15">
        <v>1</v>
      </c>
      <c r="G26" s="26">
        <f t="shared" si="7"/>
        <v>7.4999999999999997E-2</v>
      </c>
      <c r="H26" s="20">
        <f>G26*'HT-01'!$B$35</f>
        <v>23.295817499999995</v>
      </c>
      <c r="I26" s="15">
        <v>40</v>
      </c>
      <c r="J26" s="26">
        <v>10</v>
      </c>
      <c r="K26" s="26">
        <f t="shared" si="0"/>
        <v>300.00000000000006</v>
      </c>
      <c r="L26" s="20">
        <f t="shared" si="8"/>
        <v>3</v>
      </c>
      <c r="M26" s="15">
        <v>0</v>
      </c>
      <c r="N26" s="26">
        <v>1</v>
      </c>
      <c r="O26" s="26">
        <f t="shared" si="3"/>
        <v>0</v>
      </c>
      <c r="P26" s="20">
        <f t="shared" si="4"/>
        <v>0</v>
      </c>
      <c r="Q26" s="21">
        <f t="shared" si="5"/>
        <v>0.625</v>
      </c>
      <c r="R26" s="53">
        <f t="shared" si="2"/>
        <v>1</v>
      </c>
    </row>
    <row r="27" spans="1:18" x14ac:dyDescent="0.3">
      <c r="A27" s="38" t="s">
        <v>37</v>
      </c>
      <c r="B27" s="11">
        <v>23</v>
      </c>
      <c r="C27" s="16">
        <v>7.4999999999999997E-2</v>
      </c>
      <c r="D27" s="27">
        <v>1</v>
      </c>
      <c r="E27" s="22">
        <f t="shared" si="6"/>
        <v>75</v>
      </c>
      <c r="F27" s="16">
        <v>0.5</v>
      </c>
      <c r="G27" s="27">
        <f t="shared" si="7"/>
        <v>3.7499999999999999E-2</v>
      </c>
      <c r="H27" s="22">
        <f>G27*'HT-01'!$B$35</f>
        <v>11.647908749999997</v>
      </c>
      <c r="I27" s="16">
        <v>40</v>
      </c>
      <c r="J27" s="27">
        <v>10</v>
      </c>
      <c r="K27" s="27">
        <f t="shared" si="0"/>
        <v>300.00000000000006</v>
      </c>
      <c r="L27" s="22">
        <f t="shared" si="8"/>
        <v>3</v>
      </c>
      <c r="M27" s="16">
        <v>0</v>
      </c>
      <c r="N27" s="27">
        <v>1</v>
      </c>
      <c r="O27" s="27">
        <f t="shared" si="3"/>
        <v>0</v>
      </c>
      <c r="P27" s="22">
        <f t="shared" si="4"/>
        <v>0</v>
      </c>
      <c r="Q27" s="19">
        <f t="shared" si="5"/>
        <v>0.625</v>
      </c>
      <c r="R27" s="52">
        <f t="shared" si="2"/>
        <v>1</v>
      </c>
    </row>
    <row r="28" spans="1:18" ht="14.5" thickBot="1" x14ac:dyDescent="0.35">
      <c r="A28" s="40" t="s">
        <v>38</v>
      </c>
      <c r="B28" s="41">
        <v>24</v>
      </c>
      <c r="C28" s="42">
        <v>7.4999999999999997E-2</v>
      </c>
      <c r="D28" s="43">
        <v>1</v>
      </c>
      <c r="E28" s="44">
        <f t="shared" si="6"/>
        <v>75</v>
      </c>
      <c r="F28" s="42">
        <f>1/3</f>
        <v>0.33333333333333331</v>
      </c>
      <c r="G28" s="43">
        <f t="shared" si="7"/>
        <v>2.4999999999999998E-2</v>
      </c>
      <c r="H28" s="44">
        <f>G28*'HT-01'!$B$35</f>
        <v>7.7652724999999982</v>
      </c>
      <c r="I28" s="42">
        <v>40</v>
      </c>
      <c r="J28" s="43">
        <v>10</v>
      </c>
      <c r="K28" s="43">
        <f t="shared" si="0"/>
        <v>300.00000000000006</v>
      </c>
      <c r="L28" s="44">
        <f t="shared" si="8"/>
        <v>3</v>
      </c>
      <c r="M28" s="42">
        <v>0</v>
      </c>
      <c r="N28" s="43">
        <v>1</v>
      </c>
      <c r="O28" s="43">
        <f t="shared" si="3"/>
        <v>0</v>
      </c>
      <c r="P28" s="44">
        <f t="shared" si="4"/>
        <v>0</v>
      </c>
      <c r="Q28" s="45">
        <f t="shared" si="5"/>
        <v>0.625</v>
      </c>
      <c r="R28" s="56">
        <f t="shared" si="2"/>
        <v>1</v>
      </c>
    </row>
    <row r="32" spans="1:18" x14ac:dyDescent="0.3">
      <c r="A32" s="63" t="s">
        <v>39</v>
      </c>
      <c r="B32" s="63" t="s">
        <v>40</v>
      </c>
      <c r="C32" s="64"/>
    </row>
    <row r="33" spans="1:3" x14ac:dyDescent="0.3">
      <c r="A33" s="65"/>
      <c r="B33" s="65"/>
      <c r="C33" s="64"/>
    </row>
    <row r="34" spans="1:3" ht="14.5" x14ac:dyDescent="0.35">
      <c r="A34" s="65" t="s">
        <v>54</v>
      </c>
      <c r="B34" s="65">
        <v>241.43219999999999</v>
      </c>
      <c r="C34" s="64"/>
    </row>
    <row r="35" spans="1:3" x14ac:dyDescent="0.3">
      <c r="A35" s="65" t="s">
        <v>53</v>
      </c>
      <c r="B35" s="66">
        <f>274.15+36.4609</f>
        <v>310.61089999999996</v>
      </c>
      <c r="C35" s="64"/>
    </row>
    <row r="36" spans="1:3" x14ac:dyDescent="0.3">
      <c r="A36" s="65" t="s">
        <v>4</v>
      </c>
      <c r="B36" s="65">
        <v>36.460900000000002</v>
      </c>
      <c r="C36" s="64"/>
    </row>
    <row r="37" spans="1:3" x14ac:dyDescent="0.3">
      <c r="A37" s="65" t="s">
        <v>5</v>
      </c>
      <c r="B37" s="65">
        <v>39.997100000000003</v>
      </c>
      <c r="C37" s="64"/>
    </row>
  </sheetData>
  <mergeCells count="8">
    <mergeCell ref="C1:E1"/>
    <mergeCell ref="F1:H1"/>
    <mergeCell ref="C2:E2"/>
    <mergeCell ref="F2:H2"/>
    <mergeCell ref="M1:P1"/>
    <mergeCell ref="I1:L1"/>
    <mergeCell ref="M2:P2"/>
    <mergeCell ref="I2:L2"/>
  </mergeCells>
  <phoneticPr fontId="1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HT-01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Marvin</dc:creator>
  <cp:keywords/>
  <dc:description/>
  <cp:lastModifiedBy>Amit G krishnan</cp:lastModifiedBy>
  <cp:revision/>
  <cp:lastPrinted>2023-02-13T10:30:47Z</cp:lastPrinted>
  <dcterms:created xsi:type="dcterms:W3CDTF">2023-02-04T15:35:11Z</dcterms:created>
  <dcterms:modified xsi:type="dcterms:W3CDTF">2023-05-12T12:51:58Z</dcterms:modified>
  <cp:category/>
  <cp:contentStatus/>
</cp:coreProperties>
</file>